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naloopstra/Documents/"/>
    </mc:Choice>
  </mc:AlternateContent>
  <xr:revisionPtr revIDLastSave="0" documentId="8_{AE95DF89-19C2-AA44-8E7C-419529727633}" xr6:coauthVersionLast="47" xr6:coauthVersionMax="47" xr10:uidLastSave="{00000000-0000-0000-0000-000000000000}"/>
  <bookViews>
    <workbookView xWindow="0" yWindow="500" windowWidth="28800" windowHeight="16100" tabRatio="998" activeTab="4" xr2:uid="{CFAAF151-F2E9-424B-9A3C-16F438C0CFA2}"/>
  </bookViews>
  <sheets>
    <sheet name="1. Startbalans" sheetId="6" r:id="rId1"/>
    <sheet name="2. Omzetprognose" sheetId="7" r:id="rId2"/>
    <sheet name="3. Exploitatiebegroting" sheetId="8" r:id="rId3"/>
    <sheet name="4. Liquiditeitsbegroting" sheetId="5" r:id="rId4"/>
    <sheet name="5. Eindbalans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9" l="1"/>
  <c r="C7" i="9"/>
  <c r="J9" i="9"/>
  <c r="I9" i="9"/>
  <c r="H9" i="9"/>
  <c r="J6" i="9"/>
  <c r="J16" i="9" s="1"/>
  <c r="I6" i="9"/>
  <c r="H6" i="9"/>
  <c r="H16" i="9" s="1"/>
  <c r="C14" i="9"/>
  <c r="E14" i="9"/>
  <c r="E16" i="9" s="1"/>
  <c r="D14" i="9"/>
  <c r="D16" i="9" s="1"/>
  <c r="E6" i="5"/>
  <c r="E10" i="5" s="1"/>
  <c r="D6" i="5"/>
  <c r="C6" i="5"/>
  <c r="E4" i="8"/>
  <c r="D4" i="8"/>
  <c r="C4" i="8"/>
  <c r="C4" i="5"/>
  <c r="F20" i="6"/>
  <c r="C20" i="6"/>
  <c r="E20" i="5"/>
  <c r="D20" i="5"/>
  <c r="C20" i="5"/>
  <c r="E22" i="8"/>
  <c r="D22" i="8"/>
  <c r="C22" i="8"/>
  <c r="D16" i="8"/>
  <c r="E16" i="8"/>
  <c r="C16" i="8"/>
  <c r="E11" i="7"/>
  <c r="D11" i="7"/>
  <c r="C11" i="7"/>
  <c r="D10" i="5"/>
  <c r="C10" i="5"/>
  <c r="C16" i="9" l="1"/>
  <c r="I16" i="9"/>
  <c r="E23" i="5"/>
  <c r="D23" i="5"/>
  <c r="C23" i="5"/>
  <c r="C25" i="5"/>
  <c r="D4" i="5" s="1"/>
  <c r="D25" i="5" s="1"/>
  <c r="E4" i="5" s="1"/>
  <c r="E25" i="5" l="1"/>
</calcChain>
</file>

<file path=xl/sharedStrings.xml><?xml version="1.0" encoding="utf-8"?>
<sst xmlns="http://schemas.openxmlformats.org/spreadsheetml/2006/main" count="70" uniqueCount="63">
  <si>
    <t>Eigen vermogen</t>
  </si>
  <si>
    <t>Vreemd vermogen</t>
  </si>
  <si>
    <t>Debet</t>
  </si>
  <si>
    <t>Credit</t>
  </si>
  <si>
    <t>Vaste activa</t>
  </si>
  <si>
    <t>Vlottende activa</t>
  </si>
  <si>
    <t>Balanstotaal</t>
  </si>
  <si>
    <t>Verdienmodellen</t>
  </si>
  <si>
    <t>Totaal</t>
  </si>
  <si>
    <t>Omzet</t>
  </si>
  <si>
    <t>Kosten</t>
  </si>
  <si>
    <t>Totale bedrijfskosten</t>
  </si>
  <si>
    <t>Rentekosten vreemd vermogen</t>
  </si>
  <si>
    <t>Saldo liquide middelen begin</t>
  </si>
  <si>
    <t>Uitgaven</t>
  </si>
  <si>
    <t>Totale uitgaven</t>
  </si>
  <si>
    <t>Saldo liquide middelen eind</t>
  </si>
  <si>
    <t>Vaste activa:</t>
  </si>
  <si>
    <t>Vreemd vermogen lang:</t>
  </si>
  <si>
    <t>Vlottende activa:</t>
  </si>
  <si>
    <t>Ontvangsten</t>
  </si>
  <si>
    <t>Platformontwikkeling</t>
  </si>
  <si>
    <t>Bankrekening</t>
  </si>
  <si>
    <t>Kortlopende schulden</t>
  </si>
  <si>
    <t>Startbalans FaciliSwitch: 1 januari 2025</t>
  </si>
  <si>
    <t>Marketing</t>
  </si>
  <si>
    <t>Operationele kosten</t>
  </si>
  <si>
    <t>Kosten van de omzet (commissie)</t>
  </si>
  <si>
    <t>Verdienmodel 1: abonnementsinkomsten</t>
  </si>
  <si>
    <t>Verdienmodel 2: commissies</t>
  </si>
  <si>
    <t>Verdienmodel 3: advertentie-inkomsten</t>
  </si>
  <si>
    <t>IT-infrastructuur</t>
  </si>
  <si>
    <t>Kantoorruimte</t>
  </si>
  <si>
    <t>€25/€40</t>
  </si>
  <si>
    <t>Prijs verdienmodel 1: regulier en premium</t>
  </si>
  <si>
    <t>Prijs verdienmodel 2: commissies</t>
  </si>
  <si>
    <t>Omzetprogones per verdienmodel FaciliSwitch (excl. BTW)</t>
  </si>
  <si>
    <t>Personeel</t>
  </si>
  <si>
    <t>IT-beheer en onderhoud</t>
  </si>
  <si>
    <t>Juridische kosten</t>
  </si>
  <si>
    <t>Algemene kosten</t>
  </si>
  <si>
    <t>Onvoorziene uitgaven (buffer)</t>
  </si>
  <si>
    <t>Rentekosten</t>
  </si>
  <si>
    <t>Brutowinst</t>
  </si>
  <si>
    <t>Resultaat voor belasting</t>
  </si>
  <si>
    <t>Exploitatiebegrotingen onderneming FaciliSwitch</t>
  </si>
  <si>
    <t>Abonnementsinkomsten</t>
  </si>
  <si>
    <t>Commissies</t>
  </si>
  <si>
    <t>Advertentie-inkomsten</t>
  </si>
  <si>
    <t>Liquiditeitsbegrotingen onderneming FaciliSwitch</t>
  </si>
  <si>
    <t>Banklening</t>
  </si>
  <si>
    <t>Begrote Eindbalansen Onderneming FaciliSwitch</t>
  </si>
  <si>
    <t>Afschrijvingskosten</t>
  </si>
  <si>
    <t>Mutatie liquide middelen</t>
  </si>
  <si>
    <t>Totaal ontvangsten</t>
  </si>
  <si>
    <t>Aflossing banklening</t>
  </si>
  <si>
    <t xml:space="preserve">Platformontwikkeling </t>
  </si>
  <si>
    <t xml:space="preserve">Bankrekening </t>
  </si>
  <si>
    <t xml:space="preserve">Balanstotaal </t>
  </si>
  <si>
    <t xml:space="preserve">Eigen vermogen: </t>
  </si>
  <si>
    <t xml:space="preserve">Banklening </t>
  </si>
  <si>
    <t xml:space="preserve">Kortlopende schuld </t>
  </si>
  <si>
    <t>Privéopnamen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</si>
</sst>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_);[Red]\(&quot;€&quot;\ #,##0\)"/>
    <numFmt numFmtId="164" formatCode="_ [$€-413]\ * #,##0_ ;_ [$€-413]\ * \-#,##0_ ;_ [$€-413]\ * &quot;-&quot;??_ ;_ @_ "/>
    <numFmt numFmtId="165" formatCode="[$€-413]\ #,##0"/>
    <numFmt numFmtId="166" formatCode="[$€-2]\ #,##0;[Red]\-[$€-2]\ 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0" fontId="0" fillId="0" borderId="5" xfId="0" applyBorder="1"/>
    <xf numFmtId="0" fontId="0" fillId="0" borderId="2" xfId="0" applyBorder="1"/>
    <xf numFmtId="0" fontId="0" fillId="2" borderId="1" xfId="0" applyFill="1" applyBorder="1"/>
    <xf numFmtId="165" fontId="0" fillId="0" borderId="1" xfId="0" applyNumberFormat="1" applyBorder="1"/>
    <xf numFmtId="165" fontId="1" fillId="0" borderId="1" xfId="0" applyNumberFormat="1" applyFont="1" applyBorder="1"/>
    <xf numFmtId="165" fontId="3" fillId="0" borderId="1" xfId="0" applyNumberFormat="1" applyFont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165" fontId="0" fillId="0" borderId="4" xfId="0" applyNumberFormat="1" applyBorder="1"/>
    <xf numFmtId="165" fontId="0" fillId="0" borderId="6" xfId="0" applyNumberFormat="1" applyBorder="1"/>
    <xf numFmtId="165" fontId="1" fillId="0" borderId="8" xfId="0" applyNumberFormat="1" applyFont="1" applyBorder="1"/>
    <xf numFmtId="165" fontId="1" fillId="0" borderId="9" xfId="0" applyNumberFormat="1" applyFont="1" applyBorder="1"/>
    <xf numFmtId="165" fontId="0" fillId="0" borderId="1" xfId="0" applyNumberForma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165" fontId="0" fillId="3" borderId="1" xfId="0" applyNumberFormat="1" applyFill="1" applyBorder="1"/>
    <xf numFmtId="165" fontId="0" fillId="3" borderId="4" xfId="0" applyNumberFormat="1" applyFill="1" applyBorder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9" fontId="0" fillId="0" borderId="1" xfId="0" applyNumberFormat="1" applyBorder="1"/>
    <xf numFmtId="0" fontId="6" fillId="0" borderId="2" xfId="0" applyFont="1" applyBorder="1"/>
    <xf numFmtId="0" fontId="6" fillId="0" borderId="0" xfId="0" applyFont="1"/>
    <xf numFmtId="165" fontId="4" fillId="0" borderId="5" xfId="0" applyNumberFormat="1" applyFont="1" applyBorder="1"/>
    <xf numFmtId="165" fontId="4" fillId="0" borderId="1" xfId="0" applyNumberFormat="1" applyFont="1" applyBorder="1"/>
    <xf numFmtId="165" fontId="0" fillId="0" borderId="10" xfId="0" applyNumberFormat="1" applyBorder="1"/>
    <xf numFmtId="165" fontId="1" fillId="0" borderId="6" xfId="0" applyNumberFormat="1" applyFont="1" applyBorder="1"/>
    <xf numFmtId="165" fontId="7" fillId="0" borderId="1" xfId="0" applyNumberFormat="1" applyFont="1" applyBorder="1"/>
    <xf numFmtId="9" fontId="0" fillId="0" borderId="0" xfId="0" applyNumberFormat="1"/>
    <xf numFmtId="9" fontId="1" fillId="0" borderId="0" xfId="0" applyNumberFormat="1" applyFont="1"/>
    <xf numFmtId="6" fontId="1" fillId="0" borderId="1" xfId="0" applyNumberFormat="1" applyFont="1" applyBorder="1"/>
    <xf numFmtId="0" fontId="2" fillId="0" borderId="0" xfId="0" applyFont="1"/>
    <xf numFmtId="6" fontId="0" fillId="0" borderId="1" xfId="0" applyNumberFormat="1" applyBorder="1"/>
    <xf numFmtId="164" fontId="0" fillId="0" borderId="1" xfId="0" applyNumberFormat="1" applyBorder="1"/>
    <xf numFmtId="0" fontId="8" fillId="0" borderId="0" xfId="0" applyFont="1"/>
    <xf numFmtId="165" fontId="1" fillId="0" borderId="7" xfId="0" applyNumberFormat="1" applyFont="1" applyBorder="1"/>
    <xf numFmtId="3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4A92-07AE-4F2F-B62D-7DFCAAC198F8}">
  <dimension ref="B2:L29"/>
  <sheetViews>
    <sheetView zoomScale="139" workbookViewId="0">
      <selection activeCell="F20" sqref="F20"/>
    </sheetView>
  </sheetViews>
  <sheetFormatPr baseColWidth="10" defaultColWidth="8.83203125" defaultRowHeight="15" x14ac:dyDescent="0.2"/>
  <cols>
    <col min="1" max="1" width="5.5" customWidth="1"/>
    <col min="2" max="2" width="22.33203125" customWidth="1"/>
    <col min="3" max="3" width="12.33203125" customWidth="1"/>
    <col min="4" max="4" width="0.6640625" customWidth="1"/>
    <col min="5" max="5" width="22.33203125" customWidth="1"/>
    <col min="6" max="6" width="12.6640625" customWidth="1"/>
    <col min="7" max="7" width="11.5" customWidth="1"/>
  </cols>
  <sheetData>
    <row r="2" spans="2:9" ht="16" x14ac:dyDescent="0.2">
      <c r="B2" s="49" t="s">
        <v>24</v>
      </c>
      <c r="C2" s="49"/>
      <c r="D2" s="49"/>
      <c r="E2" s="49"/>
      <c r="F2" s="49"/>
    </row>
    <row r="3" spans="2:9" x14ac:dyDescent="0.2">
      <c r="B3" s="1" t="s">
        <v>2</v>
      </c>
      <c r="C3" s="7"/>
      <c r="D3" s="6"/>
      <c r="F3" s="24" t="s">
        <v>3</v>
      </c>
      <c r="H3" s="29"/>
    </row>
    <row r="4" spans="2:9" x14ac:dyDescent="0.2">
      <c r="B4" s="1"/>
      <c r="C4" s="7"/>
      <c r="D4" s="6"/>
      <c r="E4" s="2"/>
      <c r="F4" s="1"/>
    </row>
    <row r="5" spans="2:9" x14ac:dyDescent="0.2">
      <c r="B5" s="1" t="s">
        <v>4</v>
      </c>
      <c r="C5" s="7"/>
      <c r="D5" s="6"/>
      <c r="E5" s="1" t="s">
        <v>0</v>
      </c>
      <c r="F5" s="7"/>
    </row>
    <row r="6" spans="2:9" x14ac:dyDescent="0.2">
      <c r="B6" s="2" t="s">
        <v>21</v>
      </c>
      <c r="C6" s="7">
        <v>52000</v>
      </c>
      <c r="D6" s="6"/>
      <c r="E6" s="2"/>
      <c r="F6" s="7">
        <v>50000</v>
      </c>
      <c r="I6" s="31"/>
    </row>
    <row r="7" spans="2:9" x14ac:dyDescent="0.2">
      <c r="B7" s="2" t="s">
        <v>31</v>
      </c>
      <c r="C7" s="7">
        <v>8000</v>
      </c>
      <c r="D7" s="6"/>
      <c r="E7" s="1" t="s">
        <v>1</v>
      </c>
      <c r="F7" s="7"/>
    </row>
    <row r="8" spans="2:9" x14ac:dyDescent="0.2">
      <c r="B8" s="2"/>
      <c r="C8" s="7"/>
      <c r="D8" s="6"/>
      <c r="E8" s="2" t="s">
        <v>50</v>
      </c>
      <c r="F8" s="7">
        <v>62000</v>
      </c>
      <c r="I8" s="31"/>
    </row>
    <row r="9" spans="2:9" x14ac:dyDescent="0.2">
      <c r="B9" s="2"/>
      <c r="C9" s="7"/>
      <c r="D9" s="6"/>
      <c r="E9" s="2" t="s">
        <v>23</v>
      </c>
      <c r="F9" s="7">
        <v>5000</v>
      </c>
    </row>
    <row r="10" spans="2:9" x14ac:dyDescent="0.2">
      <c r="B10" s="2"/>
      <c r="C10" s="7"/>
      <c r="D10" s="6"/>
      <c r="E10" s="2"/>
      <c r="F10" s="7"/>
      <c r="I10" s="31"/>
    </row>
    <row r="11" spans="2:9" x14ac:dyDescent="0.2">
      <c r="B11" s="2"/>
      <c r="C11" s="7"/>
      <c r="D11" s="6"/>
      <c r="E11" s="2"/>
      <c r="F11" s="7"/>
    </row>
    <row r="12" spans="2:9" x14ac:dyDescent="0.2">
      <c r="B12" s="1" t="s">
        <v>5</v>
      </c>
      <c r="C12" s="7"/>
      <c r="D12" s="6"/>
      <c r="E12" s="1"/>
      <c r="F12" s="7"/>
      <c r="I12" s="29"/>
    </row>
    <row r="13" spans="2:9" x14ac:dyDescent="0.2">
      <c r="B13" s="2" t="s">
        <v>22</v>
      </c>
      <c r="C13" s="7">
        <v>57000</v>
      </c>
      <c r="D13" s="6"/>
      <c r="E13" s="2"/>
      <c r="F13" s="7"/>
    </row>
    <row r="14" spans="2:9" x14ac:dyDescent="0.2">
      <c r="B14" s="2"/>
      <c r="C14" s="7"/>
      <c r="D14" s="6"/>
      <c r="E14" s="2"/>
      <c r="F14" s="2"/>
      <c r="I14" s="48"/>
    </row>
    <row r="15" spans="2:9" x14ac:dyDescent="0.2">
      <c r="B15" s="2"/>
      <c r="C15" s="7"/>
      <c r="D15" s="6"/>
      <c r="E15" s="2"/>
      <c r="F15" s="2"/>
    </row>
    <row r="16" spans="2:9" x14ac:dyDescent="0.2">
      <c r="B16" s="1"/>
      <c r="C16" s="7"/>
      <c r="D16" s="6"/>
      <c r="E16" s="2"/>
      <c r="F16" s="2"/>
      <c r="I16" s="31"/>
    </row>
    <row r="17" spans="2:12" x14ac:dyDescent="0.2">
      <c r="B17" s="2"/>
      <c r="C17" s="7"/>
      <c r="D17" s="6"/>
      <c r="E17" s="2"/>
      <c r="F17" s="2"/>
    </row>
    <row r="18" spans="2:12" x14ac:dyDescent="0.2">
      <c r="B18" s="23"/>
      <c r="C18" s="7"/>
      <c r="D18" s="6"/>
      <c r="E18" s="2"/>
      <c r="F18" s="7"/>
      <c r="I18" s="31"/>
    </row>
    <row r="19" spans="2:12" x14ac:dyDescent="0.2">
      <c r="B19" s="2"/>
      <c r="C19" s="7"/>
      <c r="D19" s="6"/>
      <c r="E19" s="2"/>
      <c r="F19" s="7"/>
    </row>
    <row r="20" spans="2:12" x14ac:dyDescent="0.2">
      <c r="B20" s="1" t="s">
        <v>6</v>
      </c>
      <c r="C20" s="8">
        <f>SUM(C6:C13)</f>
        <v>117000</v>
      </c>
      <c r="D20" s="6"/>
      <c r="E20" s="1" t="s">
        <v>6</v>
      </c>
      <c r="F20" s="8">
        <f>SUM(F6:F9)</f>
        <v>117000</v>
      </c>
      <c r="I20" s="31"/>
    </row>
    <row r="23" spans="2:12" x14ac:dyDescent="0.2">
      <c r="F23" s="3"/>
    </row>
    <row r="25" spans="2:12" x14ac:dyDescent="0.2">
      <c r="H25" s="29"/>
      <c r="J25" s="29"/>
      <c r="L25" s="29"/>
    </row>
    <row r="26" spans="2:12" x14ac:dyDescent="0.2">
      <c r="J26" s="30"/>
      <c r="L26" s="40"/>
    </row>
    <row r="27" spans="2:12" x14ac:dyDescent="0.2">
      <c r="J27" s="30"/>
      <c r="L27" s="40"/>
    </row>
    <row r="28" spans="2:12" x14ac:dyDescent="0.2">
      <c r="J28" s="30"/>
      <c r="L28" s="40"/>
    </row>
    <row r="29" spans="2:12" x14ac:dyDescent="0.2">
      <c r="H29" s="29"/>
      <c r="J29" s="31"/>
      <c r="L29" s="41"/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B4E9-22C3-43F5-96AF-3F7F2EB40B64}">
  <dimension ref="B2:P65"/>
  <sheetViews>
    <sheetView zoomScale="125" workbookViewId="0">
      <selection activeCell="A24" sqref="A24"/>
    </sheetView>
  </sheetViews>
  <sheetFormatPr baseColWidth="10" defaultColWidth="8.83203125" defaultRowHeight="15" x14ac:dyDescent="0.2"/>
  <cols>
    <col min="1" max="1" width="4.83203125" customWidth="1"/>
    <col min="2" max="2" width="40.83203125" bestFit="1" customWidth="1"/>
    <col min="3" max="4" width="10.1640625" customWidth="1"/>
    <col min="5" max="5" width="10" customWidth="1"/>
    <col min="6" max="6" width="6.5" customWidth="1"/>
  </cols>
  <sheetData>
    <row r="2" spans="2:16" ht="16" x14ac:dyDescent="0.2">
      <c r="B2" s="50" t="s">
        <v>36</v>
      </c>
      <c r="C2" s="51"/>
      <c r="D2" s="51"/>
      <c r="E2" s="51"/>
    </row>
    <row r="3" spans="2:16" x14ac:dyDescent="0.2">
      <c r="B3" s="2"/>
      <c r="C3" s="2"/>
      <c r="D3" s="2"/>
      <c r="E3" s="2"/>
    </row>
    <row r="4" spans="2:16" x14ac:dyDescent="0.2">
      <c r="B4" s="1" t="s">
        <v>7</v>
      </c>
      <c r="C4" s="2"/>
      <c r="D4" s="2"/>
      <c r="E4" s="2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16" x14ac:dyDescent="0.2">
      <c r="B5" s="2"/>
      <c r="C5" s="27">
        <v>2025</v>
      </c>
      <c r="D5" s="27">
        <v>2026</v>
      </c>
      <c r="E5" s="27">
        <v>2027</v>
      </c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2:16" x14ac:dyDescent="0.2">
      <c r="B6" s="5" t="s">
        <v>28</v>
      </c>
      <c r="C6" s="16">
        <v>121500</v>
      </c>
      <c r="D6" s="16">
        <v>243000</v>
      </c>
      <c r="E6" s="16">
        <v>364500</v>
      </c>
    </row>
    <row r="7" spans="2:16" x14ac:dyDescent="0.2">
      <c r="B7" s="5" t="s">
        <v>29</v>
      </c>
      <c r="C7" s="17">
        <v>32400</v>
      </c>
      <c r="D7" s="17">
        <v>64800</v>
      </c>
      <c r="E7" s="17">
        <v>97200</v>
      </c>
    </row>
    <row r="8" spans="2:16" x14ac:dyDescent="0.2">
      <c r="B8" s="5" t="s">
        <v>30</v>
      </c>
      <c r="C8" s="17">
        <v>8100</v>
      </c>
      <c r="D8" s="17">
        <v>16200</v>
      </c>
      <c r="E8" s="17">
        <v>24300</v>
      </c>
    </row>
    <row r="9" spans="2:16" x14ac:dyDescent="0.2">
      <c r="B9" s="5"/>
      <c r="C9" s="17"/>
      <c r="D9" s="17"/>
      <c r="E9" s="17"/>
    </row>
    <row r="10" spans="2:16" x14ac:dyDescent="0.2">
      <c r="B10" s="2"/>
      <c r="C10" s="18"/>
      <c r="D10" s="18"/>
      <c r="E10" s="18"/>
    </row>
    <row r="11" spans="2:16" x14ac:dyDescent="0.2">
      <c r="B11" s="1" t="s">
        <v>8</v>
      </c>
      <c r="C11" s="16">
        <f>SUM(C6:C8)</f>
        <v>162000</v>
      </c>
      <c r="D11" s="16">
        <f>SUM(D6:D8)</f>
        <v>324000</v>
      </c>
      <c r="E11" s="16">
        <f>SUM(E6:E8)</f>
        <v>486000</v>
      </c>
    </row>
    <row r="13" spans="2:16" x14ac:dyDescent="0.2">
      <c r="B13" s="2"/>
      <c r="C13" s="26">
        <v>2025</v>
      </c>
      <c r="D13" s="26">
        <v>2026</v>
      </c>
      <c r="E13" s="26">
        <v>2027</v>
      </c>
      <c r="G13" s="34"/>
    </row>
    <row r="14" spans="2:16" ht="16" x14ac:dyDescent="0.2">
      <c r="B14" s="5" t="s">
        <v>34</v>
      </c>
      <c r="C14" s="19" t="s">
        <v>33</v>
      </c>
      <c r="D14" s="19" t="s">
        <v>33</v>
      </c>
      <c r="E14" s="19" t="s">
        <v>33</v>
      </c>
    </row>
    <row r="15" spans="2:16" x14ac:dyDescent="0.2">
      <c r="B15" s="2" t="s">
        <v>35</v>
      </c>
      <c r="C15" s="32">
        <v>0.1</v>
      </c>
      <c r="D15" s="32">
        <v>0.1</v>
      </c>
      <c r="E15" s="32">
        <v>0.1</v>
      </c>
      <c r="G15" s="34"/>
    </row>
    <row r="16" spans="2:16" x14ac:dyDescent="0.2">
      <c r="B16" s="33"/>
      <c r="C16" s="19"/>
      <c r="D16" s="19"/>
      <c r="E16" s="19"/>
    </row>
    <row r="17" spans="2:5" x14ac:dyDescent="0.2">
      <c r="B17" s="2"/>
      <c r="C17" s="2"/>
      <c r="D17" s="2"/>
      <c r="E17" s="2"/>
    </row>
    <row r="18" spans="2:5" x14ac:dyDescent="0.2">
      <c r="B18" s="2"/>
      <c r="C18" s="2"/>
      <c r="D18" s="2"/>
      <c r="E18" s="2"/>
    </row>
    <row r="19" spans="2:5" x14ac:dyDescent="0.2">
      <c r="B19" s="1"/>
      <c r="C19" s="2"/>
      <c r="D19" s="2"/>
      <c r="E19" s="2"/>
    </row>
    <row r="23" spans="2:5" x14ac:dyDescent="0.2">
      <c r="B23" s="29"/>
    </row>
    <row r="25" spans="2:5" x14ac:dyDescent="0.2">
      <c r="B25" s="29"/>
    </row>
    <row r="29" spans="2:5" x14ac:dyDescent="0.2">
      <c r="B29" s="29"/>
    </row>
    <row r="30" spans="2:5" x14ac:dyDescent="0.2">
      <c r="B30" s="29"/>
    </row>
    <row r="32" spans="2:5" ht="16" x14ac:dyDescent="0.2">
      <c r="B32" s="43"/>
    </row>
    <row r="34" spans="2:2" x14ac:dyDescent="0.2">
      <c r="B34" s="29"/>
    </row>
    <row r="36" spans="2:2" x14ac:dyDescent="0.2">
      <c r="B36" s="29"/>
    </row>
    <row r="37" spans="2:2" x14ac:dyDescent="0.2">
      <c r="B37" s="29"/>
    </row>
    <row r="39" spans="2:2" ht="16" x14ac:dyDescent="0.2">
      <c r="B39" s="43"/>
    </row>
    <row r="41" spans="2:2" x14ac:dyDescent="0.2">
      <c r="B41" s="29"/>
    </row>
    <row r="43" spans="2:2" x14ac:dyDescent="0.2">
      <c r="B43" s="29"/>
    </row>
    <row r="44" spans="2:2" x14ac:dyDescent="0.2">
      <c r="B44" s="29"/>
    </row>
    <row r="46" spans="2:2" ht="16" x14ac:dyDescent="0.2">
      <c r="B46" s="43"/>
    </row>
    <row r="51" spans="2:2" x14ac:dyDescent="0.2">
      <c r="B51" s="29"/>
    </row>
    <row r="59" spans="2:2" x14ac:dyDescent="0.2">
      <c r="B59" s="29"/>
    </row>
    <row r="65" spans="2:2" x14ac:dyDescent="0.2">
      <c r="B65" s="29"/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AAB3-E69C-41C4-BA8F-3F5B8E63A06E}">
  <dimension ref="B2:G32"/>
  <sheetViews>
    <sheetView zoomScale="118" workbookViewId="0">
      <selection activeCell="D9" sqref="D9"/>
    </sheetView>
  </sheetViews>
  <sheetFormatPr baseColWidth="10" defaultColWidth="8.83203125" defaultRowHeight="15" customHeight="1" x14ac:dyDescent="0.2"/>
  <cols>
    <col min="1" max="1" width="2.33203125" customWidth="1"/>
    <col min="2" max="2" width="31.1640625" customWidth="1"/>
    <col min="3" max="5" width="11.33203125" bestFit="1" customWidth="1"/>
    <col min="6" max="6" width="10.83203125" customWidth="1"/>
    <col min="7" max="7" width="20.83203125" customWidth="1"/>
    <col min="8" max="11" width="10.6640625" customWidth="1"/>
  </cols>
  <sheetData>
    <row r="2" spans="2:7" ht="16" x14ac:dyDescent="0.2">
      <c r="B2" s="52" t="s">
        <v>45</v>
      </c>
      <c r="C2" s="52"/>
      <c r="D2" s="52"/>
      <c r="E2" s="52"/>
    </row>
    <row r="3" spans="2:7" x14ac:dyDescent="0.2">
      <c r="B3" s="13"/>
      <c r="C3" s="27">
        <v>2025</v>
      </c>
      <c r="D3" s="27">
        <v>2026</v>
      </c>
      <c r="E3" s="27">
        <v>2027</v>
      </c>
    </row>
    <row r="4" spans="2:7" x14ac:dyDescent="0.2">
      <c r="B4" s="39" t="s">
        <v>9</v>
      </c>
      <c r="C4" s="8">
        <f>'2. Omzetprognose'!C11</f>
        <v>162000</v>
      </c>
      <c r="D4" s="8">
        <f>'2. Omzetprognose'!D11</f>
        <v>324000</v>
      </c>
      <c r="E4" s="8">
        <f>'2. Omzetprognose'!E11</f>
        <v>486000</v>
      </c>
    </row>
    <row r="5" spans="2:7" x14ac:dyDescent="0.2">
      <c r="B5" s="7" t="s">
        <v>27</v>
      </c>
      <c r="C5" s="7">
        <v>32400</v>
      </c>
      <c r="D5" s="7">
        <v>64800</v>
      </c>
      <c r="E5" s="7">
        <v>97200</v>
      </c>
    </row>
    <row r="6" spans="2:7" x14ac:dyDescent="0.2">
      <c r="B6" s="7" t="s">
        <v>43</v>
      </c>
      <c r="C6" s="8">
        <v>129600</v>
      </c>
      <c r="D6" s="8">
        <v>259200</v>
      </c>
      <c r="E6" s="8">
        <v>388800</v>
      </c>
      <c r="G6" s="34"/>
    </row>
    <row r="7" spans="2:7" x14ac:dyDescent="0.2">
      <c r="B7" s="9" t="s">
        <v>10</v>
      </c>
      <c r="C7" s="8"/>
      <c r="D7" s="8"/>
      <c r="E7" s="8"/>
      <c r="G7" s="34"/>
    </row>
    <row r="8" spans="2:7" x14ac:dyDescent="0.2">
      <c r="B8" s="36" t="s">
        <v>25</v>
      </c>
      <c r="C8" s="7">
        <v>25000</v>
      </c>
      <c r="D8" s="7">
        <v>40000</v>
      </c>
      <c r="E8" s="7">
        <v>60000</v>
      </c>
    </row>
    <row r="9" spans="2:7" x14ac:dyDescent="0.2">
      <c r="B9" s="35" t="s">
        <v>52</v>
      </c>
      <c r="C9" s="7">
        <v>12000</v>
      </c>
      <c r="D9" s="7">
        <v>12000</v>
      </c>
      <c r="E9" s="7">
        <v>12000</v>
      </c>
      <c r="G9" s="34"/>
    </row>
    <row r="10" spans="2:7" x14ac:dyDescent="0.2">
      <c r="B10" s="36" t="s">
        <v>37</v>
      </c>
      <c r="C10" s="7">
        <v>60000</v>
      </c>
      <c r="D10" s="7">
        <v>80000</v>
      </c>
      <c r="E10" s="7">
        <v>120000</v>
      </c>
    </row>
    <row r="11" spans="2:7" x14ac:dyDescent="0.2">
      <c r="B11" s="36" t="s">
        <v>32</v>
      </c>
      <c r="C11" s="7">
        <v>1000</v>
      </c>
      <c r="D11" s="7">
        <v>1000</v>
      </c>
      <c r="E11" s="7">
        <v>1000</v>
      </c>
    </row>
    <row r="12" spans="2:7" x14ac:dyDescent="0.2">
      <c r="B12" s="36" t="s">
        <v>38</v>
      </c>
      <c r="C12" s="7">
        <v>10000</v>
      </c>
      <c r="D12" s="7">
        <v>15000</v>
      </c>
      <c r="E12" s="7">
        <v>20000</v>
      </c>
    </row>
    <row r="13" spans="2:7" x14ac:dyDescent="0.2">
      <c r="B13" s="36" t="s">
        <v>39</v>
      </c>
      <c r="C13" s="7">
        <v>3000</v>
      </c>
      <c r="D13" s="7">
        <v>5000</v>
      </c>
      <c r="E13" s="7">
        <v>7000</v>
      </c>
    </row>
    <row r="14" spans="2:7" x14ac:dyDescent="0.2">
      <c r="B14" s="36" t="s">
        <v>40</v>
      </c>
      <c r="C14" s="7">
        <v>5000</v>
      </c>
      <c r="D14" s="7">
        <v>8000</v>
      </c>
      <c r="E14" s="7">
        <v>10000</v>
      </c>
    </row>
    <row r="15" spans="2:7" x14ac:dyDescent="0.2">
      <c r="B15" s="36" t="s">
        <v>41</v>
      </c>
      <c r="C15" s="37">
        <v>5000</v>
      </c>
      <c r="D15" s="7">
        <v>8000</v>
      </c>
      <c r="E15" s="7">
        <v>12000</v>
      </c>
    </row>
    <row r="16" spans="2:7" x14ac:dyDescent="0.2">
      <c r="B16" s="8" t="s">
        <v>11</v>
      </c>
      <c r="C16" s="38">
        <f>SUM(C8:C15)</f>
        <v>121000</v>
      </c>
      <c r="D16" s="38">
        <f t="shared" ref="D16:E16" si="0">SUM(D8:D15)</f>
        <v>169000</v>
      </c>
      <c r="E16" s="38">
        <f t="shared" si="0"/>
        <v>242000</v>
      </c>
    </row>
    <row r="17" spans="2:5" x14ac:dyDescent="0.2">
      <c r="B17" s="7"/>
      <c r="C17" s="7"/>
      <c r="D17" s="7"/>
      <c r="E17" s="7"/>
    </row>
    <row r="18" spans="2:5" x14ac:dyDescent="0.2">
      <c r="B18" s="7" t="s">
        <v>12</v>
      </c>
      <c r="C18" s="13">
        <v>3400</v>
      </c>
      <c r="D18" s="7">
        <v>3000</v>
      </c>
      <c r="E18" s="7">
        <v>1500</v>
      </c>
    </row>
    <row r="19" spans="2:5" x14ac:dyDescent="0.2">
      <c r="B19" s="8"/>
      <c r="C19" s="8"/>
      <c r="D19" s="8"/>
      <c r="E19" s="8"/>
    </row>
    <row r="20" spans="2:5" x14ac:dyDescent="0.2">
      <c r="B20" s="8"/>
      <c r="C20" s="8"/>
      <c r="D20" s="8"/>
      <c r="E20" s="8"/>
    </row>
    <row r="21" spans="2:5" x14ac:dyDescent="0.2">
      <c r="B21" s="8"/>
      <c r="C21" s="39"/>
      <c r="D21" s="39"/>
      <c r="E21" s="39"/>
    </row>
    <row r="22" spans="2:5" x14ac:dyDescent="0.2">
      <c r="B22" s="8" t="s">
        <v>44</v>
      </c>
      <c r="C22" s="39">
        <f>C6-C16-C18</f>
        <v>5200</v>
      </c>
      <c r="D22" s="39">
        <f>D6-D16-D18</f>
        <v>87200</v>
      </c>
      <c r="E22" s="39">
        <f>E6-E16-E18</f>
        <v>145300</v>
      </c>
    </row>
    <row r="23" spans="2:5" x14ac:dyDescent="0.2">
      <c r="B23" s="7"/>
      <c r="C23" s="7"/>
      <c r="D23" s="7"/>
      <c r="E23" s="7"/>
    </row>
    <row r="24" spans="2:5" x14ac:dyDescent="0.2">
      <c r="B24" s="8"/>
      <c r="C24" s="8"/>
      <c r="D24" s="8"/>
      <c r="E24" s="8"/>
    </row>
    <row r="25" spans="2:5" x14ac:dyDescent="0.2">
      <c r="B25" s="10"/>
      <c r="C25" s="10"/>
      <c r="D25" s="10"/>
      <c r="E25" s="10"/>
    </row>
    <row r="26" spans="2:5" x14ac:dyDescent="0.2"/>
    <row r="27" spans="2:5" x14ac:dyDescent="0.2"/>
    <row r="28" spans="2:5" x14ac:dyDescent="0.2">
      <c r="B28" s="29"/>
    </row>
    <row r="29" spans="2:5" x14ac:dyDescent="0.2"/>
    <row r="30" spans="2:5" x14ac:dyDescent="0.2">
      <c r="B30" s="29"/>
    </row>
    <row r="31" spans="2:5" x14ac:dyDescent="0.2"/>
    <row r="32" spans="2:5" x14ac:dyDescent="0.2"/>
  </sheetData>
  <mergeCells count="1">
    <mergeCell ref="B2:E2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94D0C-461E-4416-AFEA-9B7D56A0926A}">
  <dimension ref="B2:I38"/>
  <sheetViews>
    <sheetView zoomScale="125" workbookViewId="0">
      <selection activeCell="D17" sqref="D17"/>
    </sheetView>
  </sheetViews>
  <sheetFormatPr baseColWidth="10" defaultColWidth="8.83203125" defaultRowHeight="15" x14ac:dyDescent="0.2"/>
  <cols>
    <col min="1" max="1" width="5.1640625" customWidth="1"/>
    <col min="2" max="2" width="35.83203125" customWidth="1"/>
    <col min="3" max="3" width="11.83203125" customWidth="1"/>
    <col min="4" max="5" width="11.6640625" customWidth="1"/>
  </cols>
  <sheetData>
    <row r="2" spans="2:9" ht="24" x14ac:dyDescent="0.3">
      <c r="B2" s="50" t="s">
        <v>49</v>
      </c>
      <c r="C2" s="51"/>
      <c r="D2" s="51"/>
      <c r="E2" s="51"/>
      <c r="I2" s="46"/>
    </row>
    <row r="3" spans="2:9" x14ac:dyDescent="0.2">
      <c r="B3" s="2"/>
      <c r="C3" s="11">
        <v>2025</v>
      </c>
      <c r="D3" s="11">
        <v>2026</v>
      </c>
      <c r="E3" s="11">
        <v>2027</v>
      </c>
    </row>
    <row r="4" spans="2:9" x14ac:dyDescent="0.2">
      <c r="B4" s="1" t="s">
        <v>13</v>
      </c>
      <c r="C4" s="12">
        <f>'1. Startbalans'!C13</f>
        <v>57000</v>
      </c>
      <c r="D4" s="7">
        <f>C25</f>
        <v>64600</v>
      </c>
      <c r="E4" s="7">
        <f>D25</f>
        <v>171600</v>
      </c>
    </row>
    <row r="5" spans="2:9" x14ac:dyDescent="0.2">
      <c r="B5" s="20" t="s">
        <v>20</v>
      </c>
      <c r="C5" s="22"/>
      <c r="D5" s="21"/>
      <c r="E5" s="21"/>
    </row>
    <row r="6" spans="2:9" x14ac:dyDescent="0.2">
      <c r="B6" s="2" t="s">
        <v>46</v>
      </c>
      <c r="C6" s="7">
        <f>'2. Omzetprognose'!C6</f>
        <v>121500</v>
      </c>
      <c r="D6" s="7">
        <f>'2. Omzetprognose'!D6</f>
        <v>243000</v>
      </c>
      <c r="E6" s="7">
        <f>'2. Omzetprognose'!E6</f>
        <v>364500</v>
      </c>
    </row>
    <row r="7" spans="2:9" x14ac:dyDescent="0.2">
      <c r="B7" s="2" t="s">
        <v>47</v>
      </c>
      <c r="C7" s="13">
        <v>32400</v>
      </c>
      <c r="D7" s="13">
        <v>64800</v>
      </c>
      <c r="E7" s="13">
        <v>97200</v>
      </c>
    </row>
    <row r="8" spans="2:9" x14ac:dyDescent="0.2">
      <c r="B8" s="2" t="s">
        <v>48</v>
      </c>
      <c r="C8" s="13">
        <v>8100</v>
      </c>
      <c r="D8" s="13">
        <v>16200</v>
      </c>
      <c r="E8" s="13">
        <v>24300</v>
      </c>
    </row>
    <row r="9" spans="2:9" x14ac:dyDescent="0.2">
      <c r="B9" s="2"/>
      <c r="C9" s="7"/>
      <c r="D9" s="7"/>
      <c r="E9" s="7"/>
      <c r="G9" s="34"/>
    </row>
    <row r="10" spans="2:9" x14ac:dyDescent="0.2">
      <c r="B10" s="1" t="s">
        <v>54</v>
      </c>
      <c r="C10" s="7">
        <f>SUM(C6:C8)</f>
        <v>162000</v>
      </c>
      <c r="D10" s="7">
        <f t="shared" ref="D10:E10" si="0">SUM(D6:D8)</f>
        <v>324000</v>
      </c>
      <c r="E10" s="7">
        <f t="shared" si="0"/>
        <v>486000</v>
      </c>
    </row>
    <row r="11" spans="2:9" x14ac:dyDescent="0.2">
      <c r="B11" s="2"/>
      <c r="C11" s="7"/>
      <c r="D11" s="7"/>
      <c r="E11" s="7"/>
    </row>
    <row r="12" spans="2:9" x14ac:dyDescent="0.2">
      <c r="B12" s="20" t="s">
        <v>14</v>
      </c>
      <c r="C12" s="21"/>
      <c r="D12" s="21"/>
      <c r="E12" s="21"/>
    </row>
    <row r="13" spans="2:9" x14ac:dyDescent="0.2">
      <c r="B13" s="2" t="s">
        <v>26</v>
      </c>
      <c r="C13" s="7">
        <v>116000</v>
      </c>
      <c r="D13" s="7">
        <v>154000</v>
      </c>
      <c r="E13" s="7">
        <v>242000</v>
      </c>
    </row>
    <row r="14" spans="2:9" x14ac:dyDescent="0.2">
      <c r="B14" s="2" t="s">
        <v>25</v>
      </c>
      <c r="C14" s="7">
        <v>25000</v>
      </c>
      <c r="D14" s="7">
        <v>40000</v>
      </c>
      <c r="E14" s="7">
        <v>60000</v>
      </c>
    </row>
    <row r="15" spans="2:9" x14ac:dyDescent="0.2">
      <c r="B15" s="2" t="s">
        <v>42</v>
      </c>
      <c r="C15" s="7">
        <v>3400</v>
      </c>
      <c r="D15" s="7">
        <v>3000</v>
      </c>
      <c r="E15" s="7">
        <v>1500</v>
      </c>
    </row>
    <row r="16" spans="2:9" x14ac:dyDescent="0.2">
      <c r="B16" s="2" t="s">
        <v>62</v>
      </c>
      <c r="C16" s="7">
        <v>10000</v>
      </c>
      <c r="D16" s="7">
        <v>15000</v>
      </c>
      <c r="E16" s="7">
        <v>20000</v>
      </c>
    </row>
    <row r="17" spans="2:9" x14ac:dyDescent="0.2">
      <c r="B17" s="2" t="s">
        <v>55</v>
      </c>
      <c r="C17" s="7">
        <v>0</v>
      </c>
      <c r="D17" s="7">
        <v>5000</v>
      </c>
      <c r="E17" s="7">
        <v>50000</v>
      </c>
    </row>
    <row r="18" spans="2:9" x14ac:dyDescent="0.2">
      <c r="B18" s="2"/>
      <c r="C18" s="7"/>
      <c r="D18" s="7"/>
      <c r="E18" s="7"/>
    </row>
    <row r="19" spans="2:9" x14ac:dyDescent="0.2">
      <c r="B19" s="2"/>
      <c r="C19" s="7"/>
      <c r="D19" s="7"/>
      <c r="E19" s="7"/>
    </row>
    <row r="20" spans="2:9" ht="24" x14ac:dyDescent="0.3">
      <c r="B20" s="1" t="s">
        <v>15</v>
      </c>
      <c r="C20" s="8">
        <f>SUM(C13:C17)</f>
        <v>154400</v>
      </c>
      <c r="D20" s="8">
        <f>SUM(D13:D17)</f>
        <v>217000</v>
      </c>
      <c r="E20" s="8">
        <f>SUM(E13:E17)</f>
        <v>373500</v>
      </c>
      <c r="I20" s="46"/>
    </row>
    <row r="21" spans="2:9" x14ac:dyDescent="0.2">
      <c r="B21" s="4"/>
      <c r="C21" s="7"/>
      <c r="D21" s="7"/>
      <c r="E21" s="7"/>
    </row>
    <row r="22" spans="2:9" x14ac:dyDescent="0.2">
      <c r="B22" s="5"/>
      <c r="C22" s="7"/>
      <c r="D22" s="7"/>
      <c r="E22" s="7"/>
    </row>
    <row r="23" spans="2:9" x14ac:dyDescent="0.2">
      <c r="B23" s="1" t="s">
        <v>53</v>
      </c>
      <c r="C23" s="7">
        <f>C10-C20</f>
        <v>7600</v>
      </c>
      <c r="D23" s="7">
        <f t="shared" ref="D23:E23" si="1">D10-D20</f>
        <v>107000</v>
      </c>
      <c r="E23" s="7">
        <f t="shared" si="1"/>
        <v>112500</v>
      </c>
    </row>
    <row r="24" spans="2:9" x14ac:dyDescent="0.2">
      <c r="B24" s="2"/>
      <c r="C24" s="14"/>
      <c r="D24" s="15"/>
      <c r="E24" s="15"/>
    </row>
    <row r="25" spans="2:9" ht="16" thickBot="1" x14ac:dyDescent="0.25">
      <c r="B25" s="1" t="s">
        <v>16</v>
      </c>
      <c r="C25" s="47">
        <f>SUM(C4+C23)</f>
        <v>64600</v>
      </c>
      <c r="D25" s="47">
        <f>SUM(D4+D23)</f>
        <v>171600</v>
      </c>
      <c r="E25" s="47">
        <f t="shared" ref="E25" si="2">SUM(E4+E23)</f>
        <v>284100</v>
      </c>
    </row>
    <row r="26" spans="2:9" ht="16" thickTop="1" x14ac:dyDescent="0.2"/>
    <row r="38" spans="9:9" ht="24" x14ac:dyDescent="0.3">
      <c r="I38" s="46"/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61F3-7E4A-4B99-9C84-A930D32F661D}">
  <dimension ref="B2:J29"/>
  <sheetViews>
    <sheetView tabSelected="1" workbookViewId="0">
      <selection activeCell="I22" sqref="I22"/>
    </sheetView>
  </sheetViews>
  <sheetFormatPr baseColWidth="10" defaultColWidth="8.83203125" defaultRowHeight="15" x14ac:dyDescent="0.2"/>
  <cols>
    <col min="1" max="1" width="5.5" customWidth="1"/>
    <col min="2" max="2" width="27.33203125" customWidth="1"/>
    <col min="3" max="3" width="10.83203125" bestFit="1" customWidth="1"/>
    <col min="4" max="4" width="12.5" customWidth="1"/>
    <col min="5" max="5" width="11.6640625" customWidth="1"/>
    <col min="6" max="6" width="2" customWidth="1"/>
    <col min="7" max="7" width="27.1640625" customWidth="1"/>
    <col min="8" max="8" width="11.83203125" customWidth="1"/>
    <col min="9" max="10" width="10.83203125" bestFit="1" customWidth="1"/>
  </cols>
  <sheetData>
    <row r="2" spans="2:10" ht="16" x14ac:dyDescent="0.2">
      <c r="B2" s="49" t="s">
        <v>51</v>
      </c>
      <c r="C2" s="49"/>
      <c r="D2" s="49"/>
      <c r="E2" s="49"/>
      <c r="F2" s="49"/>
      <c r="G2" s="49"/>
      <c r="H2" s="49"/>
      <c r="I2" s="49"/>
      <c r="J2" s="49"/>
    </row>
    <row r="3" spans="2:10" ht="16" x14ac:dyDescent="0.2">
      <c r="B3" s="25"/>
      <c r="C3" s="28">
        <v>46022</v>
      </c>
      <c r="D3" s="28">
        <v>46387</v>
      </c>
      <c r="E3" s="28">
        <v>46752</v>
      </c>
      <c r="F3" s="25"/>
      <c r="G3" s="25"/>
      <c r="H3" s="28">
        <v>46022</v>
      </c>
      <c r="I3" s="28">
        <v>46387</v>
      </c>
      <c r="J3" s="28">
        <v>46752</v>
      </c>
    </row>
    <row r="4" spans="2:10" x14ac:dyDescent="0.2">
      <c r="B4" s="1" t="s">
        <v>2</v>
      </c>
      <c r="C4" s="1"/>
      <c r="D4" s="1"/>
      <c r="E4" s="2"/>
      <c r="F4" s="6"/>
      <c r="G4" s="2"/>
      <c r="H4" s="1"/>
      <c r="I4" s="1"/>
      <c r="J4" s="2"/>
    </row>
    <row r="5" spans="2:10" x14ac:dyDescent="0.2">
      <c r="B5" s="2"/>
      <c r="C5" s="2"/>
      <c r="D5" s="2"/>
      <c r="E5" s="2"/>
      <c r="F5" s="6"/>
      <c r="G5" s="2"/>
      <c r="H5" s="2"/>
      <c r="I5" s="2"/>
      <c r="J5" s="2"/>
    </row>
    <row r="6" spans="2:10" x14ac:dyDescent="0.2">
      <c r="B6" s="1" t="s">
        <v>17</v>
      </c>
      <c r="C6" s="1"/>
      <c r="D6" s="1"/>
      <c r="E6" s="2"/>
      <c r="F6" s="6"/>
      <c r="G6" s="1" t="s">
        <v>59</v>
      </c>
      <c r="H6" s="44">
        <f>'1. Startbalans'!F6+'3. Exploitatiebegroting'!C22-'4. Liquiditeitsbegroting'!C16</f>
        <v>45200</v>
      </c>
      <c r="I6" s="44">
        <f>H6+'3. Exploitatiebegroting'!D22-'4. Liquiditeitsbegroting'!D16</f>
        <v>117400</v>
      </c>
      <c r="J6" s="44">
        <f>I6+'3. Exploitatiebegroting'!E22-'4. Liquiditeitsbegroting'!E16</f>
        <v>242700</v>
      </c>
    </row>
    <row r="7" spans="2:10" x14ac:dyDescent="0.2">
      <c r="B7" s="2" t="s">
        <v>56</v>
      </c>
      <c r="C7" s="44">
        <f>'1. Startbalans'!C6-'3. Exploitatiebegroting'!C9</f>
        <v>40000</v>
      </c>
      <c r="D7" s="44">
        <v>30000</v>
      </c>
      <c r="E7" s="45">
        <v>20000</v>
      </c>
      <c r="F7" s="6"/>
      <c r="G7" s="2"/>
      <c r="H7" s="2"/>
      <c r="I7" s="2"/>
      <c r="J7" s="45"/>
    </row>
    <row r="8" spans="2:10" x14ac:dyDescent="0.2">
      <c r="B8" s="2" t="s">
        <v>31</v>
      </c>
      <c r="C8" s="44">
        <f>'1. Startbalans'!C7</f>
        <v>8000</v>
      </c>
      <c r="D8" s="44">
        <v>6000</v>
      </c>
      <c r="E8" s="45">
        <v>4000</v>
      </c>
      <c r="F8" s="6"/>
      <c r="G8" s="1" t="s">
        <v>18</v>
      </c>
      <c r="H8" s="2"/>
      <c r="I8" s="2"/>
      <c r="J8" s="45"/>
    </row>
    <row r="9" spans="2:10" x14ac:dyDescent="0.2">
      <c r="B9" s="2"/>
      <c r="C9" s="2"/>
      <c r="D9" s="2"/>
      <c r="E9" s="45"/>
      <c r="F9" s="6"/>
      <c r="G9" s="2" t="s">
        <v>60</v>
      </c>
      <c r="H9" s="44">
        <f>'1. Startbalans'!F8</f>
        <v>62000</v>
      </c>
      <c r="I9" s="44">
        <f>H9-'4. Liquiditeitsbegroting'!D17</f>
        <v>57000</v>
      </c>
      <c r="J9" s="45">
        <f>I9-'4. Liquiditeitsbegroting'!E17</f>
        <v>7000</v>
      </c>
    </row>
    <row r="10" spans="2:10" x14ac:dyDescent="0.2">
      <c r="B10" s="2"/>
      <c r="C10" s="2"/>
      <c r="D10" s="2"/>
      <c r="E10" s="45"/>
      <c r="F10" s="6"/>
      <c r="G10" s="2" t="s">
        <v>61</v>
      </c>
      <c r="H10" s="44">
        <v>5400</v>
      </c>
      <c r="I10" s="44">
        <v>33200</v>
      </c>
      <c r="J10" s="45">
        <v>58400</v>
      </c>
    </row>
    <row r="11" spans="2:10" x14ac:dyDescent="0.2">
      <c r="B11" s="2"/>
      <c r="C11" s="2"/>
      <c r="D11" s="2"/>
      <c r="E11" s="45"/>
      <c r="F11" s="6"/>
      <c r="G11" s="2"/>
      <c r="H11" s="2"/>
      <c r="I11" s="2"/>
      <c r="J11" s="45"/>
    </row>
    <row r="12" spans="2:10" x14ac:dyDescent="0.2">
      <c r="B12" s="2"/>
      <c r="C12" s="2"/>
      <c r="D12" s="2"/>
      <c r="E12" s="2"/>
      <c r="F12" s="6"/>
      <c r="G12" s="2"/>
      <c r="H12" s="2"/>
      <c r="I12" s="2"/>
      <c r="J12" s="2"/>
    </row>
    <row r="13" spans="2:10" x14ac:dyDescent="0.2">
      <c r="B13" s="1" t="s">
        <v>19</v>
      </c>
      <c r="C13" s="1"/>
      <c r="D13" s="1"/>
      <c r="E13" s="2"/>
      <c r="F13" s="6"/>
      <c r="G13" s="2"/>
      <c r="H13" s="1"/>
      <c r="I13" s="1"/>
      <c r="J13" s="2"/>
    </row>
    <row r="14" spans="2:10" x14ac:dyDescent="0.2">
      <c r="B14" s="2" t="s">
        <v>57</v>
      </c>
      <c r="C14" s="44">
        <f>'4. Liquiditeitsbegroting'!C25</f>
        <v>64600</v>
      </c>
      <c r="D14" s="44">
        <f>'4. Liquiditeitsbegroting'!D25</f>
        <v>171600</v>
      </c>
      <c r="E14" s="45">
        <f>'4. Liquiditeitsbegroting'!E25</f>
        <v>284100</v>
      </c>
      <c r="F14" s="6"/>
      <c r="G14" s="2"/>
      <c r="H14" s="2"/>
      <c r="I14" s="2"/>
      <c r="J14" s="45"/>
    </row>
    <row r="15" spans="2:10" x14ac:dyDescent="0.2">
      <c r="B15" s="2"/>
      <c r="C15" s="2"/>
      <c r="D15" s="2"/>
      <c r="E15" s="2"/>
      <c r="F15" s="6"/>
      <c r="G15" s="1"/>
      <c r="H15" s="2"/>
      <c r="I15" s="2"/>
      <c r="J15" s="2"/>
    </row>
    <row r="16" spans="2:10" x14ac:dyDescent="0.2">
      <c r="B16" s="1" t="s">
        <v>58</v>
      </c>
      <c r="C16" s="42">
        <f>SUM(C7:C14)</f>
        <v>112600</v>
      </c>
      <c r="D16" s="42">
        <f t="shared" ref="D16:E16" si="0">SUM(D7:D14)</f>
        <v>207600</v>
      </c>
      <c r="E16" s="42">
        <f t="shared" si="0"/>
        <v>308100</v>
      </c>
      <c r="F16" s="6"/>
      <c r="G16" s="1" t="s">
        <v>58</v>
      </c>
      <c r="H16" s="42">
        <f>SUM(H6:H10)</f>
        <v>112600</v>
      </c>
      <c r="I16" s="42">
        <f>SUM(I6:I10)</f>
        <v>207600</v>
      </c>
      <c r="J16" s="42">
        <f t="shared" ref="J16" si="1">SUM(J6:J10)</f>
        <v>308100</v>
      </c>
    </row>
    <row r="26" spans="8:8" x14ac:dyDescent="0.2">
      <c r="H26" s="29"/>
    </row>
    <row r="27" spans="8:8" x14ac:dyDescent="0.2">
      <c r="H27" s="29"/>
    </row>
    <row r="28" spans="8:8" x14ac:dyDescent="0.2">
      <c r="H28" s="29"/>
    </row>
    <row r="29" spans="8:8" x14ac:dyDescent="0.2">
      <c r="H29" s="29"/>
    </row>
  </sheetData>
  <mergeCells count="1">
    <mergeCell ref="B2: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1bdb94-d558-4ffe-a4b0-092cbde21480" xsi:nil="true"/>
    <lcf76f155ced4ddcb4097134ff3c332f xmlns="a965d08f-eca2-41bb-b86a-12185a4b9b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35C7FD32DC34C8CE9F90730B36C1D" ma:contentTypeVersion="18" ma:contentTypeDescription="Een nieuw document maken." ma:contentTypeScope="" ma:versionID="4bb9c43ae7c3aba3dc35f19551017359">
  <xsd:schema xmlns:xsd="http://www.w3.org/2001/XMLSchema" xmlns:xs="http://www.w3.org/2001/XMLSchema" xmlns:p="http://schemas.microsoft.com/office/2006/metadata/properties" xmlns:ns2="a965d08f-eca2-41bb-b86a-12185a4b9b8b" xmlns:ns3="1b575ed8-3ecf-4289-8773-c6d8afe91279" xmlns:ns4="d11bdb94-d558-4ffe-a4b0-092cbde21480" targetNamespace="http://schemas.microsoft.com/office/2006/metadata/properties" ma:root="true" ma:fieldsID="a48a841c80132faf7cf3dfa8754da0fb" ns2:_="" ns3:_="" ns4:_="">
    <xsd:import namespace="a965d08f-eca2-41bb-b86a-12185a4b9b8b"/>
    <xsd:import namespace="1b575ed8-3ecf-4289-8773-c6d8afe91279"/>
    <xsd:import namespace="d11bdb94-d558-4ffe-a4b0-092cbde214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5d08f-eca2-41bb-b86a-12185a4b9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cfe35b6-4a65-43a7-bc9f-cf1ea54c8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5ed8-3ecf-4289-8773-c6d8afe912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bdb94-d558-4ffe-a4b0-092cbde2148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2c99ceb-d5a1-4fed-9ada-d43cc4d2c827}" ma:internalName="TaxCatchAll" ma:showField="CatchAllData" ma:web="1b575ed8-3ecf-4289-8773-c6d8afe912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2D037-F5A3-47D4-AD8F-B0EC9320B59D}">
  <ds:schemaRefs>
    <ds:schemaRef ds:uri="http://purl.org/dc/elements/1.1/"/>
    <ds:schemaRef ds:uri="http://schemas.microsoft.com/office/2006/documentManagement/types"/>
    <ds:schemaRef ds:uri="a965d08f-eca2-41bb-b86a-12185a4b9b8b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11bdb94-d558-4ffe-a4b0-092cbde21480"/>
    <ds:schemaRef ds:uri="1b575ed8-3ecf-4289-8773-c6d8afe91279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DB254C4-B6A2-4671-886E-01072A948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65d08f-eca2-41bb-b86a-12185a4b9b8b"/>
    <ds:schemaRef ds:uri="1b575ed8-3ecf-4289-8773-c6d8afe91279"/>
    <ds:schemaRef ds:uri="d11bdb94-d558-4ffe-a4b0-092cbde214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508D42-994E-49B7-954E-52266E715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1. Startbalans</vt:lpstr>
      <vt:lpstr>2. Omzetprognose</vt:lpstr>
      <vt:lpstr>3. Exploitatiebegroting</vt:lpstr>
      <vt:lpstr>4. Liquiditeitsbegroting</vt:lpstr>
      <vt:lpstr>5. Eindbalans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Gina Loopstra</cp:lastModifiedBy>
  <cp:revision/>
  <dcterms:created xsi:type="dcterms:W3CDTF">2023-01-03T13:38:16Z</dcterms:created>
  <dcterms:modified xsi:type="dcterms:W3CDTF">2025-04-01T10:46:21Z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0x010100DDD35C7FD32DC34C8CE9F90730B36C1D</vt:lpwstr>
  </property>
  <property fmtid="{D5CDD505-2E9C-101B-9397-08002B2CF9AE}" pid="3" name="MediaServiceImageTags">
    <vt:lpwstr/>
  </property>
</Properties>
</file>